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795" windowHeight="8190"/>
  </bookViews>
  <sheets>
    <sheet name="RESUMEN DEL PRESUPUESTO" sheetId="17" r:id="rId1"/>
    <sheet name="Presupuesto Rutas Supervisor" sheetId="19" r:id="rId2"/>
    <sheet name="Presupuesto Rutas Encuestadores" sheetId="18" r:id="rId3"/>
    <sheet name="Valores de Referencia" sheetId="16" r:id="rId4"/>
  </sheets>
  <definedNames>
    <definedName name="_xlnm.Print_Area" localSheetId="0">'RESUMEN DEL PRESUPUESTO'!#REF!</definedName>
  </definedNames>
  <calcPr calcId="145621"/>
</workbook>
</file>

<file path=xl/calcChain.xml><?xml version="1.0" encoding="utf-8"?>
<calcChain xmlns="http://schemas.openxmlformats.org/spreadsheetml/2006/main">
  <c r="C2" i="17" l="1"/>
  <c r="C6" i="17" s="1"/>
  <c r="O19" i="18"/>
  <c r="L19" i="18"/>
  <c r="M19" i="19"/>
  <c r="J19" i="19"/>
  <c r="C5" i="17"/>
  <c r="C4" i="17"/>
  <c r="C3" i="17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3" i="18"/>
  <c r="L3" i="18"/>
  <c r="L4" i="18"/>
  <c r="L5" i="18"/>
  <c r="L6" i="18"/>
  <c r="L7" i="18"/>
  <c r="L9" i="18"/>
  <c r="L10" i="18"/>
  <c r="L11" i="18"/>
  <c r="L12" i="18"/>
  <c r="L13" i="18"/>
  <c r="L14" i="18"/>
  <c r="L15" i="18"/>
  <c r="L16" i="18"/>
  <c r="L17" i="18"/>
  <c r="P4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3" i="18"/>
  <c r="M3" i="19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3" i="18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C7" i="17" l="1"/>
  <c r="C8" i="17" s="1"/>
  <c r="N18" i="18"/>
  <c r="N6" i="19"/>
  <c r="E3" i="18"/>
  <c r="F4" i="18"/>
  <c r="F5" i="18"/>
  <c r="E13" i="18"/>
  <c r="E17" i="18"/>
  <c r="G8" i="18"/>
  <c r="L8" i="18" s="1"/>
  <c r="L17" i="19"/>
  <c r="K17" i="19"/>
  <c r="J17" i="19"/>
  <c r="L16" i="19"/>
  <c r="K16" i="19"/>
  <c r="J16" i="19"/>
  <c r="L15" i="19"/>
  <c r="K15" i="19"/>
  <c r="J15" i="19"/>
  <c r="N15" i="19" s="1"/>
  <c r="L14" i="19"/>
  <c r="K14" i="19"/>
  <c r="J14" i="19"/>
  <c r="L13" i="19"/>
  <c r="K13" i="19"/>
  <c r="J13" i="19"/>
  <c r="L12" i="19"/>
  <c r="K12" i="19"/>
  <c r="J12" i="19"/>
  <c r="L11" i="19"/>
  <c r="K11" i="19"/>
  <c r="J11" i="19"/>
  <c r="N11" i="19" s="1"/>
  <c r="L10" i="19"/>
  <c r="K10" i="19"/>
  <c r="J10" i="19"/>
  <c r="L9" i="19"/>
  <c r="K9" i="19"/>
  <c r="J9" i="19"/>
  <c r="L8" i="19"/>
  <c r="K8" i="19"/>
  <c r="J8" i="19"/>
  <c r="L7" i="19"/>
  <c r="K7" i="19"/>
  <c r="L5" i="19"/>
  <c r="K5" i="19"/>
  <c r="L4" i="19"/>
  <c r="K4" i="19"/>
  <c r="N4" i="19" s="1"/>
  <c r="L3" i="19"/>
  <c r="K3" i="19"/>
  <c r="F3" i="18" l="1"/>
  <c r="N7" i="19"/>
  <c r="N5" i="19"/>
  <c r="N8" i="19"/>
  <c r="N12" i="19"/>
  <c r="N16" i="19"/>
  <c r="N9" i="19"/>
  <c r="N10" i="19"/>
  <c r="N13" i="19"/>
  <c r="N14" i="19"/>
  <c r="N17" i="19"/>
  <c r="Q6" i="18"/>
  <c r="K18" i="19"/>
  <c r="L18" i="19"/>
  <c r="P18" i="18"/>
  <c r="O18" i="18"/>
  <c r="J18" i="19"/>
  <c r="M18" i="19"/>
  <c r="N3" i="19"/>
  <c r="N18" i="19" l="1"/>
  <c r="Q4" i="18"/>
  <c r="Q8" i="18"/>
  <c r="L18" i="18"/>
  <c r="M18" i="18"/>
  <c r="Q3" i="18"/>
  <c r="Q15" i="18"/>
  <c r="Q11" i="18"/>
  <c r="Q14" i="18"/>
  <c r="Q10" i="18"/>
  <c r="Q7" i="18"/>
  <c r="Q17" i="18"/>
  <c r="Q13" i="18"/>
  <c r="Q9" i="18"/>
  <c r="Q5" i="18"/>
  <c r="Q16" i="18"/>
  <c r="Q12" i="18"/>
  <c r="Q18" i="18" l="1"/>
</calcChain>
</file>

<file path=xl/sharedStrings.xml><?xml version="1.0" encoding="utf-8"?>
<sst xmlns="http://schemas.openxmlformats.org/spreadsheetml/2006/main" count="121" uniqueCount="67">
  <si>
    <t>Total</t>
  </si>
  <si>
    <t>Encuestas</t>
  </si>
  <si>
    <t>Transporte</t>
  </si>
  <si>
    <t xml:space="preserve"> x dia</t>
  </si>
  <si>
    <t>La Cruz</t>
  </si>
  <si>
    <t>Chachagui Cabecera</t>
  </si>
  <si>
    <t>La Cadena</t>
  </si>
  <si>
    <t>Castillo Loma</t>
  </si>
  <si>
    <t>Charguayaco</t>
  </si>
  <si>
    <t>Aguapamba</t>
  </si>
  <si>
    <t>San Juan de Anganoy</t>
  </si>
  <si>
    <t>San Pedro</t>
  </si>
  <si>
    <t>Arrayanes</t>
  </si>
  <si>
    <t>Municipio de Pasto</t>
  </si>
  <si>
    <t>Muniicipio de Chachagui</t>
  </si>
  <si>
    <t>Sanchez</t>
  </si>
  <si>
    <t>Mocondino centro</t>
  </si>
  <si>
    <t>Cruz de amarillo</t>
  </si>
  <si>
    <t>San Antonio de casanare</t>
  </si>
  <si>
    <t>días</t>
  </si>
  <si>
    <t>No.</t>
  </si>
  <si>
    <t>Víaticos</t>
  </si>
  <si>
    <t>Sin Alojamiento</t>
  </si>
  <si>
    <t>Con Alojamiento</t>
  </si>
  <si>
    <t>(San Fernando)</t>
  </si>
  <si>
    <t>(Mocondino)</t>
  </si>
  <si>
    <t>(Genoy)</t>
  </si>
  <si>
    <t>(Mapachico)</t>
  </si>
  <si>
    <t>(Catambuco)</t>
  </si>
  <si>
    <t>(Jongovito)</t>
  </si>
  <si>
    <t>(La Laguna)</t>
  </si>
  <si>
    <t>(La Caldera)</t>
  </si>
  <si>
    <t>(Pasisara)</t>
  </si>
  <si>
    <t>(Sánchez)</t>
  </si>
  <si>
    <t>Localidades</t>
  </si>
  <si>
    <t>Pasto-Cabecera</t>
  </si>
  <si>
    <t>Cabecera-Vereda</t>
  </si>
  <si>
    <t>Vlr Transporte</t>
  </si>
  <si>
    <t>Vlr Transporte Pasto-Cabecera (ida y regreso)</t>
  </si>
  <si>
    <t>Vlr. Trasnporte Cabecera-Vereda (ida y regreso) o por día</t>
  </si>
  <si>
    <t>Valores promedio de Referencia</t>
  </si>
  <si>
    <t>Comunicaciones por día</t>
  </si>
  <si>
    <t>Alojamiento día</t>
  </si>
  <si>
    <t>Alimentación día</t>
  </si>
  <si>
    <t>Encuestadores</t>
  </si>
  <si>
    <t>Vlr Viaticos</t>
  </si>
  <si>
    <t>Vlr Transporte Pasto-Cabecera Corregimiento en Pasto (ida y regreso)</t>
  </si>
  <si>
    <t>Pasto-Cabeceras Corregimientos de Pasto</t>
  </si>
  <si>
    <t>Subtotales</t>
  </si>
  <si>
    <t>Tarea</t>
  </si>
  <si>
    <t>Medición calidad red eléctrica</t>
  </si>
  <si>
    <t>Presentación del proyecto y supervisión proceso de toma de encuestas</t>
  </si>
  <si>
    <t>Viáticos día</t>
  </si>
  <si>
    <t>Cantidad Víaticos</t>
  </si>
  <si>
    <t>Vlr_viáticos + Vlr Alimentación x día + Vlr Comunicaciones x día</t>
  </si>
  <si>
    <t>Viaticos</t>
  </si>
  <si>
    <t>Con Alojamiento (Vlr Viáticos CON alojamiento  +  Vlr Alimentación x día + Vlr Comunicaciones x día). Aprox. A la siguiente unidad de mil.</t>
  </si>
  <si>
    <t>Con Alojamiento (Vlr Viáticos SIN alojamiento  +  Vlr Alimentación x día + Vlr Comunicaciones x día). Aprox. A la siguiente unidad de mil.</t>
  </si>
  <si>
    <t>Item</t>
  </si>
  <si>
    <t>Detalle</t>
  </si>
  <si>
    <t>Valor</t>
  </si>
  <si>
    <t>Trasnporte Encuestadores</t>
  </si>
  <si>
    <t>Viáticos Encuestadores</t>
  </si>
  <si>
    <t>Transporte Supervisor</t>
  </si>
  <si>
    <t>Viáticos Supervisor</t>
  </si>
  <si>
    <t>Imprevistos (10%)</t>
  </si>
  <si>
    <t>Total con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</si>
</sst>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2" formatCode="_(&quot;$&quot;\ * #,##0_);_(&quot;$&quot;\ * \(#,##0\);_(&quot;$&quot;\ * &quot;-&quot;_);_(@_)"/>
    <numFmt numFmtId="164" formatCode="0.0"/>
    <numFmt numFmtId="166" formatCode="&quot;$&quot;\ #,##0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3" fillId="0" borderId="0" xfId="2"/>
    <xf numFmtId="0" fontId="2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2" fontId="7" fillId="0" borderId="11" xfId="0" applyNumberFormat="1" applyFont="1" applyFill="1" applyBorder="1" applyAlignment="1">
      <alignment horizontal="left" vertical="center" wrapText="1"/>
    </xf>
    <xf numFmtId="42" fontId="7" fillId="0" borderId="16" xfId="0" applyNumberFormat="1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3" fillId="0" borderId="2" xfId="2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37" fontId="8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" fontId="10" fillId="0" borderId="0" xfId="0" applyNumberFormat="1" applyFont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42" fontId="9" fillId="0" borderId="11" xfId="0" applyNumberFormat="1" applyFont="1" applyFill="1" applyBorder="1" applyAlignment="1">
      <alignment horizontal="left" vertical="center" wrapText="1"/>
    </xf>
    <xf numFmtId="42" fontId="9" fillId="0" borderId="4" xfId="0" applyNumberFormat="1" applyFont="1" applyFill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164" fontId="8" fillId="0" borderId="12" xfId="2" applyNumberFormat="1" applyFont="1" applyFill="1" applyBorder="1" applyAlignment="1">
      <alignment horizontal="left" vertical="center" wrapText="1"/>
    </xf>
    <xf numFmtId="164" fontId="8" fillId="0" borderId="12" xfId="2" applyNumberFormat="1" applyFont="1" applyFill="1" applyBorder="1" applyAlignment="1">
      <alignment horizontal="left" vertical="center" wrapText="1"/>
    </xf>
    <xf numFmtId="1" fontId="6" fillId="0" borderId="9" xfId="2" applyNumberFormat="1" applyFont="1" applyBorder="1" applyAlignment="1">
      <alignment horizontal="center" vertical="center" wrapText="1"/>
    </xf>
    <xf numFmtId="1" fontId="6" fillId="0" borderId="12" xfId="2" applyNumberFormat="1" applyFont="1" applyBorder="1" applyAlignment="1">
      <alignment horizontal="center" vertical="center" wrapText="1"/>
    </xf>
    <xf numFmtId="1" fontId="8" fillId="0" borderId="12" xfId="2" applyNumberFormat="1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37" fontId="8" fillId="0" borderId="10" xfId="0" applyNumberFormat="1" applyFont="1" applyFill="1" applyBorder="1" applyAlignment="1">
      <alignment horizontal="center" vertical="center" wrapText="1"/>
    </xf>
    <xf numFmtId="37" fontId="8" fillId="0" borderId="11" xfId="0" applyNumberFormat="1" applyFont="1" applyFill="1" applyBorder="1" applyAlignment="1">
      <alignment horizontal="center" vertical="center" wrapText="1"/>
    </xf>
    <xf numFmtId="37" fontId="8" fillId="0" borderId="10" xfId="2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42" fontId="9" fillId="0" borderId="10" xfId="0" applyNumberFormat="1" applyFont="1" applyFill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 wrapText="1"/>
    </xf>
    <xf numFmtId="166" fontId="11" fillId="0" borderId="8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37" fontId="8" fillId="0" borderId="4" xfId="2" applyNumberFormat="1" applyFont="1" applyFill="1" applyBorder="1" applyAlignment="1">
      <alignment horizontal="center" vertical="center" wrapText="1"/>
    </xf>
    <xf numFmtId="1" fontId="8" fillId="0" borderId="10" xfId="2" applyNumberFormat="1" applyFont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2" fontId="2" fillId="0" borderId="10" xfId="0" applyNumberFormat="1" applyFont="1" applyFill="1" applyBorder="1" applyAlignment="1">
      <alignment horizontal="left" vertical="center" wrapText="1"/>
    </xf>
    <xf numFmtId="42" fontId="2" fillId="0" borderId="4" xfId="0" applyNumberFormat="1" applyFont="1" applyFill="1" applyBorder="1" applyAlignment="1">
      <alignment horizontal="left" vertical="center" wrapText="1"/>
    </xf>
    <xf numFmtId="42" fontId="2" fillId="0" borderId="11" xfId="0" applyNumberFormat="1" applyFont="1" applyFill="1" applyBorder="1" applyAlignment="1">
      <alignment horizontal="left" vertical="center" wrapText="1"/>
    </xf>
    <xf numFmtId="42" fontId="2" fillId="0" borderId="14" xfId="0" applyNumberFormat="1" applyFont="1" applyFill="1" applyBorder="1" applyAlignment="1">
      <alignment horizontal="left" vertical="center" wrapText="1"/>
    </xf>
    <xf numFmtId="42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2" applyBorder="1"/>
    <xf numFmtId="0" fontId="3" fillId="0" borderId="10" xfId="2" applyBorder="1"/>
    <xf numFmtId="42" fontId="3" fillId="0" borderId="11" xfId="2" applyNumberFormat="1" applyBorder="1"/>
    <xf numFmtId="42" fontId="13" fillId="0" borderId="16" xfId="2" applyNumberFormat="1" applyFont="1" applyBorder="1"/>
    <xf numFmtId="0" fontId="3" fillId="0" borderId="22" xfId="2" applyBorder="1" applyAlignment="1">
      <alignment horizontal="center"/>
    </xf>
    <xf numFmtId="0" fontId="13" fillId="0" borderId="23" xfId="2" applyFont="1" applyBorder="1" applyAlignment="1">
      <alignment horizontal="center"/>
    </xf>
    <xf numFmtId="0" fontId="13" fillId="0" borderId="18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164" fontId="8" fillId="0" borderId="25" xfId="2" applyNumberFormat="1" applyFont="1" applyFill="1" applyBorder="1" applyAlignment="1">
      <alignment horizontal="left" vertical="center" wrapText="1"/>
    </xf>
    <xf numFmtId="1" fontId="8" fillId="0" borderId="25" xfId="2" applyNumberFormat="1" applyFont="1" applyFill="1" applyBorder="1" applyAlignment="1">
      <alignment horizontal="center" vertical="center" wrapText="1"/>
    </xf>
    <xf numFmtId="37" fontId="8" fillId="0" borderId="26" xfId="0" applyNumberFormat="1" applyFont="1" applyFill="1" applyBorder="1" applyAlignment="1">
      <alignment horizontal="center" vertical="center" wrapText="1"/>
    </xf>
    <xf numFmtId="37" fontId="8" fillId="0" borderId="3" xfId="0" applyNumberFormat="1" applyFont="1" applyFill="1" applyBorder="1" applyAlignment="1">
      <alignment horizontal="center" vertical="center" wrapText="1"/>
    </xf>
    <xf numFmtId="37" fontId="8" fillId="0" borderId="27" xfId="0" applyNumberFormat="1" applyFont="1" applyFill="1" applyBorder="1" applyAlignment="1">
      <alignment horizontal="center" vertical="center" wrapText="1"/>
    </xf>
    <xf numFmtId="37" fontId="8" fillId="0" borderId="26" xfId="2" applyNumberFormat="1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42" fontId="9" fillId="0" borderId="26" xfId="0" applyNumberFormat="1" applyFont="1" applyFill="1" applyBorder="1" applyAlignment="1">
      <alignment horizontal="left" vertical="center" wrapText="1"/>
    </xf>
    <xf numFmtId="42" fontId="9" fillId="0" borderId="3" xfId="0" applyNumberFormat="1" applyFont="1" applyFill="1" applyBorder="1" applyAlignment="1">
      <alignment horizontal="left" vertical="center" wrapText="1"/>
    </xf>
    <xf numFmtId="42" fontId="9" fillId="0" borderId="27" xfId="0" applyNumberFormat="1" applyFont="1" applyFill="1" applyBorder="1" applyAlignment="1">
      <alignment horizontal="left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42" fontId="9" fillId="0" borderId="29" xfId="0" applyNumberFormat="1" applyFont="1" applyFill="1" applyBorder="1" applyAlignment="1">
      <alignment horizontal="left" vertical="center" wrapText="1"/>
    </xf>
    <xf numFmtId="42" fontId="9" fillId="0" borderId="30" xfId="0" applyNumberFormat="1" applyFont="1" applyFill="1" applyBorder="1" applyAlignment="1">
      <alignment horizontal="left" vertical="center" wrapText="1"/>
    </xf>
    <xf numFmtId="42" fontId="9" fillId="0" borderId="31" xfId="0" applyNumberFormat="1" applyFont="1" applyFill="1" applyBorder="1" applyAlignment="1">
      <alignment horizontal="left" vertical="center" wrapText="1"/>
    </xf>
    <xf numFmtId="42" fontId="4" fillId="0" borderId="32" xfId="0" applyNumberFormat="1" applyFont="1" applyFill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42" fontId="4" fillId="0" borderId="36" xfId="0" applyNumberFormat="1" applyFont="1" applyFill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166" fontId="8" fillId="0" borderId="37" xfId="2" applyNumberFormat="1" applyFont="1" applyBorder="1" applyAlignment="1">
      <alignment horizontal="center" vertical="center" wrapText="1"/>
    </xf>
    <xf numFmtId="166" fontId="8" fillId="0" borderId="35" xfId="2" applyNumberFormat="1" applyFont="1" applyBorder="1" applyAlignment="1">
      <alignment horizontal="center" vertical="center" wrapText="1"/>
    </xf>
    <xf numFmtId="166" fontId="8" fillId="0" borderId="38" xfId="2" applyNumberFormat="1" applyFont="1" applyBorder="1" applyAlignment="1">
      <alignment horizontal="center" vertical="center" wrapText="1"/>
    </xf>
    <xf numFmtId="42" fontId="9" fillId="0" borderId="17" xfId="0" applyNumberFormat="1" applyFont="1" applyFill="1" applyBorder="1" applyAlignment="1">
      <alignment horizontal="left" vertical="center" wrapText="1"/>
    </xf>
    <xf numFmtId="166" fontId="8" fillId="0" borderId="39" xfId="2" applyNumberFormat="1" applyFont="1" applyBorder="1" applyAlignment="1">
      <alignment horizontal="center" vertical="center" wrapText="1"/>
    </xf>
    <xf numFmtId="0" fontId="8" fillId="0" borderId="26" xfId="2" applyFont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42" fontId="5" fillId="0" borderId="11" xfId="2" applyNumberFormat="1" applyFont="1" applyBorder="1"/>
    <xf numFmtId="42" fontId="12" fillId="0" borderId="0" xfId="0" applyNumberFormat="1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8" fillId="0" borderId="26" xfId="2" applyNumberFormat="1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37" fontId="8" fillId="0" borderId="3" xfId="2" applyNumberFormat="1" applyFont="1" applyFill="1" applyBorder="1" applyAlignment="1">
      <alignment horizontal="center" vertical="center" wrapText="1"/>
    </xf>
    <xf numFmtId="164" fontId="8" fillId="0" borderId="27" xfId="2" applyNumberFormat="1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2" fontId="2" fillId="0" borderId="26" xfId="0" applyNumberFormat="1" applyFont="1" applyFill="1" applyBorder="1" applyAlignment="1">
      <alignment horizontal="left" vertical="center" wrapText="1"/>
    </xf>
    <xf numFmtId="42" fontId="2" fillId="0" borderId="3" xfId="0" applyNumberFormat="1" applyFont="1" applyFill="1" applyBorder="1" applyAlignment="1">
      <alignment horizontal="left" vertical="center" wrapText="1"/>
    </xf>
    <xf numFmtId="42" fontId="2" fillId="0" borderId="27" xfId="0" applyNumberFormat="1" applyFont="1" applyFill="1" applyBorder="1" applyAlignment="1">
      <alignment horizontal="left" vertical="center" wrapText="1"/>
    </xf>
    <xf numFmtId="42" fontId="2" fillId="0" borderId="40" xfId="0" applyNumberFormat="1" applyFont="1" applyFill="1" applyBorder="1" applyAlignment="1">
      <alignment horizontal="left" vertical="center" wrapText="1"/>
    </xf>
    <xf numFmtId="42" fontId="2" fillId="0" borderId="25" xfId="0" applyNumberFormat="1" applyFont="1" applyFill="1" applyBorder="1" applyAlignment="1">
      <alignment horizontal="left" vertical="center" wrapText="1"/>
    </xf>
    <xf numFmtId="42" fontId="1" fillId="0" borderId="29" xfId="0" applyNumberFormat="1" applyFont="1" applyFill="1" applyBorder="1" applyAlignment="1">
      <alignment horizontal="left" vertical="center" wrapText="1"/>
    </xf>
    <xf numFmtId="42" fontId="1" fillId="0" borderId="30" xfId="0" applyNumberFormat="1" applyFont="1" applyFill="1" applyBorder="1" applyAlignment="1">
      <alignment horizontal="left" vertical="center" wrapText="1"/>
    </xf>
    <xf numFmtId="42" fontId="1" fillId="0" borderId="31" xfId="0" applyNumberFormat="1" applyFont="1" applyFill="1" applyBorder="1" applyAlignment="1">
      <alignment horizontal="left" vertical="center" wrapText="1"/>
    </xf>
    <xf numFmtId="42" fontId="1" fillId="0" borderId="38" xfId="0" applyNumberFormat="1" applyFont="1" applyFill="1" applyBorder="1" applyAlignment="1">
      <alignment horizontal="left" vertical="center" wrapText="1"/>
    </xf>
    <xf numFmtId="5" fontId="1" fillId="0" borderId="37" xfId="0" applyNumberFormat="1" applyFont="1" applyFill="1" applyBorder="1" applyAlignment="1">
      <alignment horizontal="center" vertical="center" wrapText="1"/>
    </xf>
    <xf numFmtId="5" fontId="1" fillId="0" borderId="35" xfId="0" applyNumberFormat="1" applyFont="1" applyFill="1" applyBorder="1" applyAlignment="1">
      <alignment horizontal="center" vertical="center" wrapText="1"/>
    </xf>
    <xf numFmtId="5" fontId="1" fillId="0" borderId="38" xfId="0" applyNumberFormat="1" applyFont="1" applyFill="1" applyBorder="1" applyAlignment="1">
      <alignment horizontal="center" vertical="center" wrapText="1"/>
    </xf>
    <xf numFmtId="42" fontId="1" fillId="0" borderId="41" xfId="0" applyNumberFormat="1" applyFont="1" applyFill="1" applyBorder="1" applyAlignment="1">
      <alignment horizontal="left" vertical="center" wrapText="1"/>
    </xf>
    <xf numFmtId="42" fontId="13" fillId="0" borderId="13" xfId="0" applyNumberFormat="1" applyFont="1" applyFill="1" applyBorder="1" applyAlignment="1">
      <alignment horizontal="center" vertical="center" wrapText="1"/>
    </xf>
    <xf numFmtId="42" fontId="13" fillId="0" borderId="39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42" fontId="7" fillId="0" borderId="43" xfId="0" applyNumberFormat="1" applyFont="1" applyFill="1" applyBorder="1" applyAlignment="1">
      <alignment horizontal="left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borrador-ru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tabSelected="1" zoomScale="90" zoomScaleNormal="90" workbookViewId="0">
      <selection activeCell="C3" sqref="C3"/>
    </sheetView>
  </sheetViews>
  <sheetFormatPr baseColWidth="10" defaultColWidth="3.28515625" defaultRowHeight="12.75" x14ac:dyDescent="0.2"/>
  <cols>
    <col min="1" max="1" width="32.85546875" style="1" customWidth="1"/>
    <col min="2" max="2" width="23.85546875" style="1" customWidth="1"/>
    <col min="3" max="3" width="18.7109375" style="1" customWidth="1"/>
    <col min="4" max="16384" width="3.28515625" style="1"/>
  </cols>
  <sheetData>
    <row r="1" spans="1:3" x14ac:dyDescent="0.2">
      <c r="A1" s="63" t="s">
        <v>58</v>
      </c>
      <c r="B1" s="64" t="s">
        <v>59</v>
      </c>
      <c r="C1" s="65" t="s">
        <v>60</v>
      </c>
    </row>
    <row r="2" spans="1:3" x14ac:dyDescent="0.2">
      <c r="A2" s="57" t="s">
        <v>61</v>
      </c>
      <c r="B2" s="56"/>
      <c r="C2" s="58">
        <f>SUM('Presupuesto Rutas Encuestadores'!L18:N18)</f>
        <v>1375000</v>
      </c>
    </row>
    <row r="3" spans="1:3" x14ac:dyDescent="0.2">
      <c r="A3" s="57" t="s">
        <v>62</v>
      </c>
      <c r="B3" s="56"/>
      <c r="C3" s="58">
        <f>SUM('Presupuesto Rutas Encuestadores'!O18:P18)</f>
        <v>2220000</v>
      </c>
    </row>
    <row r="4" spans="1:3" x14ac:dyDescent="0.2">
      <c r="A4" s="57" t="s">
        <v>63</v>
      </c>
      <c r="B4" s="56"/>
      <c r="C4" s="58">
        <f>SUM('Presupuesto Rutas Supervisor'!J18:L18)</f>
        <v>360000</v>
      </c>
    </row>
    <row r="5" spans="1:3" x14ac:dyDescent="0.2">
      <c r="A5" s="57" t="s">
        <v>64</v>
      </c>
      <c r="B5" s="56"/>
      <c r="C5" s="58">
        <f>SUM('Presupuesto Rutas Supervisor'!M18)</f>
        <v>360000</v>
      </c>
    </row>
    <row r="6" spans="1:3" x14ac:dyDescent="0.2">
      <c r="A6" s="60" t="s">
        <v>0</v>
      </c>
      <c r="B6" s="8"/>
      <c r="C6" s="94">
        <f>SUM(C2:C5)</f>
        <v>4315000</v>
      </c>
    </row>
    <row r="7" spans="1:3" x14ac:dyDescent="0.2">
      <c r="A7" s="57" t="s">
        <v>65</v>
      </c>
      <c r="B7" s="56"/>
      <c r="C7" s="58">
        <f>ROUNDUP((C6*10%/1000),0)*1000</f>
        <v>432000</v>
      </c>
    </row>
    <row r="8" spans="1:3" ht="15.75" thickBot="1" x14ac:dyDescent="0.3">
      <c r="A8" s="61" t="s">
        <v>66</v>
      </c>
      <c r="B8" s="62"/>
      <c r="C8" s="59">
        <f>C6+C7</f>
        <v>4747000</v>
      </c>
    </row>
  </sheetData>
  <mergeCells count="2">
    <mergeCell ref="A6:B6"/>
    <mergeCell ref="A8:B8"/>
  </mergeCells>
  <pageMargins left="0.15748031496062992" right="0.15748031496062992" top="0.15748031496062992" bottom="0.15748031496062992" header="0.15748031496062992" footer="0.15748031496062992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90" zoomScaleNormal="90" workbookViewId="0">
      <selection sqref="A1:B1"/>
    </sheetView>
  </sheetViews>
  <sheetFormatPr baseColWidth="10" defaultColWidth="13.5703125" defaultRowHeight="11.25" x14ac:dyDescent="0.25"/>
  <cols>
    <col min="1" max="1" width="11.85546875" style="11" bestFit="1" customWidth="1"/>
    <col min="2" max="2" width="18.7109375" style="11" bestFit="1" customWidth="1"/>
    <col min="3" max="3" width="29.140625" style="9" customWidth="1"/>
    <col min="4" max="4" width="10.7109375" style="12" customWidth="1"/>
    <col min="5" max="5" width="11.5703125" style="9" customWidth="1"/>
    <col min="6" max="12" width="10.7109375" style="9" customWidth="1"/>
    <col min="13" max="13" width="21" style="9" customWidth="1"/>
    <col min="14" max="14" width="13.5703125" style="14"/>
    <col min="15" max="16384" width="13.5703125" style="9"/>
  </cols>
  <sheetData>
    <row r="1" spans="1:14" x14ac:dyDescent="0.25">
      <c r="A1" s="17" t="s">
        <v>34</v>
      </c>
      <c r="B1" s="18"/>
      <c r="C1" s="27" t="s">
        <v>49</v>
      </c>
      <c r="D1" s="31" t="s">
        <v>20</v>
      </c>
      <c r="E1" s="17" t="s">
        <v>2</v>
      </c>
      <c r="F1" s="34"/>
      <c r="G1" s="18"/>
      <c r="H1" s="17" t="s">
        <v>53</v>
      </c>
      <c r="I1" s="18"/>
      <c r="J1" s="17" t="s">
        <v>37</v>
      </c>
      <c r="K1" s="34"/>
      <c r="L1" s="18"/>
      <c r="M1" s="42" t="s">
        <v>55</v>
      </c>
      <c r="N1" s="43" t="s">
        <v>48</v>
      </c>
    </row>
    <row r="2" spans="1:14" ht="56.25" x14ac:dyDescent="0.25">
      <c r="A2" s="19" t="s">
        <v>14</v>
      </c>
      <c r="B2" s="20"/>
      <c r="C2" s="28"/>
      <c r="D2" s="32" t="s">
        <v>19</v>
      </c>
      <c r="E2" s="35" t="s">
        <v>47</v>
      </c>
      <c r="F2" s="13" t="s">
        <v>35</v>
      </c>
      <c r="G2" s="36" t="s">
        <v>36</v>
      </c>
      <c r="H2" s="35" t="s">
        <v>22</v>
      </c>
      <c r="I2" s="36" t="s">
        <v>23</v>
      </c>
      <c r="J2" s="35" t="s">
        <v>47</v>
      </c>
      <c r="K2" s="13" t="s">
        <v>35</v>
      </c>
      <c r="L2" s="36" t="s">
        <v>36</v>
      </c>
      <c r="M2" s="35" t="s">
        <v>54</v>
      </c>
      <c r="N2" s="44"/>
    </row>
    <row r="3" spans="1:14" x14ac:dyDescent="0.25">
      <c r="A3" s="21" t="s">
        <v>32</v>
      </c>
      <c r="B3" s="22" t="s">
        <v>4</v>
      </c>
      <c r="C3" s="29" t="s">
        <v>50</v>
      </c>
      <c r="D3" s="33">
        <v>3</v>
      </c>
      <c r="E3" s="37"/>
      <c r="F3" s="10">
        <v>3</v>
      </c>
      <c r="G3" s="38">
        <v>3</v>
      </c>
      <c r="H3" s="39">
        <v>3</v>
      </c>
      <c r="I3" s="40"/>
      <c r="J3" s="41"/>
      <c r="K3" s="16">
        <f>F3*'Valores de Referencia'!$B$7</f>
        <v>60000</v>
      </c>
      <c r="L3" s="15">
        <f>G3*'Valores de Referencia'!$B$8</f>
        <v>45000</v>
      </c>
      <c r="M3" s="41">
        <f>(H3*('Valores de Referencia'!$B$2+'Valores de Referencia'!$B$4+'Valores de Referencia'!$B$5)/1000) *1000</f>
        <v>90000</v>
      </c>
      <c r="N3" s="15">
        <f>SUM(J3:M3)</f>
        <v>195000</v>
      </c>
    </row>
    <row r="4" spans="1:14" x14ac:dyDescent="0.25">
      <c r="A4" s="21" t="s">
        <v>33</v>
      </c>
      <c r="B4" s="22" t="s">
        <v>15</v>
      </c>
      <c r="C4" s="29"/>
      <c r="D4" s="33"/>
      <c r="E4" s="37"/>
      <c r="F4" s="10"/>
      <c r="G4" s="38"/>
      <c r="H4" s="39"/>
      <c r="I4" s="40"/>
      <c r="J4" s="41"/>
      <c r="K4" s="16">
        <f>F4*'Valores de Referencia'!$B$7</f>
        <v>0</v>
      </c>
      <c r="L4" s="15">
        <f>G4*'Valores de Referencia'!$B$8</f>
        <v>0</v>
      </c>
      <c r="M4" s="41">
        <f>(H4*('Valores de Referencia'!$B$2+'Valores de Referencia'!$B$4+'Valores de Referencia'!$B$5)/1000) *1000</f>
        <v>0</v>
      </c>
      <c r="N4" s="15">
        <f t="shared" ref="N4:N17" si="0">SUM(J4:M4)</f>
        <v>0</v>
      </c>
    </row>
    <row r="5" spans="1:14" ht="22.5" x14ac:dyDescent="0.25">
      <c r="A5" s="21"/>
      <c r="B5" s="22" t="s">
        <v>5</v>
      </c>
      <c r="C5" s="29" t="s">
        <v>51</v>
      </c>
      <c r="D5" s="33">
        <v>1</v>
      </c>
      <c r="E5" s="37"/>
      <c r="F5" s="10">
        <v>1</v>
      </c>
      <c r="G5" s="38"/>
      <c r="H5" s="39">
        <v>1</v>
      </c>
      <c r="I5" s="40"/>
      <c r="J5" s="41"/>
      <c r="K5" s="16">
        <f>F5*'Valores de Referencia'!$B$7</f>
        <v>20000</v>
      </c>
      <c r="L5" s="15">
        <f>G5*'Valores de Referencia'!$B$8</f>
        <v>0</v>
      </c>
      <c r="M5" s="41">
        <f>(H5*('Valores de Referencia'!$B$2+'Valores de Referencia'!$B$4+'Valores de Referencia'!$B$5)/1000) *1000</f>
        <v>30000</v>
      </c>
      <c r="N5" s="15">
        <f t="shared" si="0"/>
        <v>50000</v>
      </c>
    </row>
    <row r="6" spans="1:14" x14ac:dyDescent="0.25">
      <c r="A6" s="21"/>
      <c r="B6" s="22"/>
      <c r="C6" s="29"/>
      <c r="D6" s="33"/>
      <c r="E6" s="37"/>
      <c r="F6" s="10"/>
      <c r="G6" s="38"/>
      <c r="H6" s="39"/>
      <c r="I6" s="40"/>
      <c r="J6" s="41"/>
      <c r="K6" s="16"/>
      <c r="L6" s="15"/>
      <c r="M6" s="41">
        <f>(H6*('Valores de Referencia'!$B$2+'Valores de Referencia'!$B$4+'Valores de Referencia'!$B$5)/1000) *1000</f>
        <v>0</v>
      </c>
      <c r="N6" s="15">
        <f t="shared" si="0"/>
        <v>0</v>
      </c>
    </row>
    <row r="7" spans="1:14" x14ac:dyDescent="0.25">
      <c r="A7" s="23" t="s">
        <v>13</v>
      </c>
      <c r="B7" s="24"/>
      <c r="C7" s="29"/>
      <c r="D7" s="33"/>
      <c r="E7" s="37"/>
      <c r="F7" s="10"/>
      <c r="G7" s="38"/>
      <c r="H7" s="39"/>
      <c r="I7" s="40"/>
      <c r="J7" s="41"/>
      <c r="K7" s="16">
        <f>F7*'Valores de Referencia'!$B$7</f>
        <v>0</v>
      </c>
      <c r="L7" s="15">
        <f>G7*'Valores de Referencia'!$B$8</f>
        <v>0</v>
      </c>
      <c r="M7" s="41">
        <f>(H7*('Valores de Referencia'!$B$2+'Valores de Referencia'!$B$4+'Valores de Referencia'!$B$5)/1000) *1000</f>
        <v>0</v>
      </c>
      <c r="N7" s="15">
        <f t="shared" si="0"/>
        <v>0</v>
      </c>
    </row>
    <row r="8" spans="1:14" x14ac:dyDescent="0.25">
      <c r="A8" s="21" t="s">
        <v>25</v>
      </c>
      <c r="B8" s="22" t="s">
        <v>16</v>
      </c>
      <c r="C8" s="30" t="s">
        <v>51</v>
      </c>
      <c r="D8" s="33">
        <v>1</v>
      </c>
      <c r="E8" s="37">
        <v>1</v>
      </c>
      <c r="F8" s="10"/>
      <c r="G8" s="38"/>
      <c r="H8" s="39">
        <v>1</v>
      </c>
      <c r="I8" s="40"/>
      <c r="J8" s="41">
        <f>E8*'Valores de Referencia'!$B$6</f>
        <v>10000</v>
      </c>
      <c r="K8" s="16">
        <f>F8*'Valores de Referencia'!$B$7</f>
        <v>0</v>
      </c>
      <c r="L8" s="15">
        <f>G8*'Valores de Referencia'!$B$8</f>
        <v>0</v>
      </c>
      <c r="M8" s="41">
        <f>(H8*('Valores de Referencia'!$B$2+'Valores de Referencia'!$B$4+'Valores de Referencia'!$B$5)/1000) *1000</f>
        <v>30000</v>
      </c>
      <c r="N8" s="15">
        <f t="shared" si="0"/>
        <v>40000</v>
      </c>
    </row>
    <row r="9" spans="1:14" x14ac:dyDescent="0.25">
      <c r="A9" s="21" t="s">
        <v>26</v>
      </c>
      <c r="B9" s="22" t="s">
        <v>8</v>
      </c>
      <c r="C9" s="30"/>
      <c r="D9" s="33">
        <v>1</v>
      </c>
      <c r="E9" s="37">
        <v>1</v>
      </c>
      <c r="F9" s="10"/>
      <c r="G9" s="38">
        <v>1</v>
      </c>
      <c r="H9" s="39">
        <v>1</v>
      </c>
      <c r="I9" s="40"/>
      <c r="J9" s="41">
        <f>E9*'Valores de Referencia'!$B$6</f>
        <v>10000</v>
      </c>
      <c r="K9" s="16">
        <f>F9*'Valores de Referencia'!$B$7</f>
        <v>0</v>
      </c>
      <c r="L9" s="15">
        <f>G9*'Valores de Referencia'!$B$8</f>
        <v>15000</v>
      </c>
      <c r="M9" s="41">
        <f>(H9*('Valores de Referencia'!$B$2+'Valores de Referencia'!$B$4+'Valores de Referencia'!$B$5)/1000) *1000</f>
        <v>30000</v>
      </c>
      <c r="N9" s="15">
        <f t="shared" si="0"/>
        <v>55000</v>
      </c>
    </row>
    <row r="10" spans="1:14" x14ac:dyDescent="0.25">
      <c r="A10" s="25" t="s">
        <v>27</v>
      </c>
      <c r="B10" s="22" t="s">
        <v>10</v>
      </c>
      <c r="C10" s="30"/>
      <c r="D10" s="33">
        <v>1</v>
      </c>
      <c r="E10" s="37">
        <v>1</v>
      </c>
      <c r="F10" s="10"/>
      <c r="G10" s="38">
        <v>1</v>
      </c>
      <c r="H10" s="39">
        <v>1</v>
      </c>
      <c r="I10" s="40"/>
      <c r="J10" s="41">
        <f>E10*'Valores de Referencia'!$B$6</f>
        <v>10000</v>
      </c>
      <c r="K10" s="16">
        <f>F10*'Valores de Referencia'!$B$7</f>
        <v>0</v>
      </c>
      <c r="L10" s="15">
        <f>G10*'Valores de Referencia'!$B$8</f>
        <v>15000</v>
      </c>
      <c r="M10" s="41">
        <f>(H10*('Valores de Referencia'!$B$2+'Valores de Referencia'!$B$4+'Valores de Referencia'!$B$5)/1000) *1000</f>
        <v>30000</v>
      </c>
      <c r="N10" s="15">
        <f t="shared" si="0"/>
        <v>55000</v>
      </c>
    </row>
    <row r="11" spans="1:14" x14ac:dyDescent="0.25">
      <c r="A11" s="25" t="s">
        <v>28</v>
      </c>
      <c r="B11" s="22" t="s">
        <v>17</v>
      </c>
      <c r="C11" s="30"/>
      <c r="D11" s="33">
        <v>1</v>
      </c>
      <c r="E11" s="37">
        <v>1</v>
      </c>
      <c r="F11" s="10"/>
      <c r="G11" s="38">
        <v>1</v>
      </c>
      <c r="H11" s="39">
        <v>1</v>
      </c>
      <c r="I11" s="40"/>
      <c r="J11" s="41">
        <f>E11*'Valores de Referencia'!$B$6</f>
        <v>10000</v>
      </c>
      <c r="K11" s="16">
        <f>F11*'Valores de Referencia'!$B$7</f>
        <v>0</v>
      </c>
      <c r="L11" s="15">
        <f>G11*'Valores de Referencia'!$B$8</f>
        <v>15000</v>
      </c>
      <c r="M11" s="41">
        <f>(H11*('Valores de Referencia'!$B$2+'Valores de Referencia'!$B$4+'Valores de Referencia'!$B$5)/1000) *1000</f>
        <v>30000</v>
      </c>
      <c r="N11" s="15">
        <f t="shared" si="0"/>
        <v>55000</v>
      </c>
    </row>
    <row r="12" spans="1:14" x14ac:dyDescent="0.25">
      <c r="A12" s="25" t="s">
        <v>24</v>
      </c>
      <c r="B12" s="22" t="s">
        <v>6</v>
      </c>
      <c r="C12" s="29" t="s">
        <v>50</v>
      </c>
      <c r="D12" s="33">
        <v>3</v>
      </c>
      <c r="E12" s="37">
        <v>3</v>
      </c>
      <c r="F12" s="10"/>
      <c r="G12" s="38">
        <v>3</v>
      </c>
      <c r="H12" s="39">
        <v>1</v>
      </c>
      <c r="I12" s="40"/>
      <c r="J12" s="41">
        <f>E12*'Valores de Referencia'!$B$6</f>
        <v>30000</v>
      </c>
      <c r="K12" s="16">
        <f>F12*'Valores de Referencia'!$B$7</f>
        <v>0</v>
      </c>
      <c r="L12" s="15">
        <f>G12*'Valores de Referencia'!$B$8</f>
        <v>45000</v>
      </c>
      <c r="M12" s="41">
        <f>(H12*('Valores de Referencia'!$B$2+'Valores de Referencia'!$B$4+'Valores de Referencia'!$B$5)/1000) *1000</f>
        <v>30000</v>
      </c>
      <c r="N12" s="15">
        <f t="shared" si="0"/>
        <v>105000</v>
      </c>
    </row>
    <row r="13" spans="1:14" x14ac:dyDescent="0.25">
      <c r="A13" s="25" t="s">
        <v>26</v>
      </c>
      <c r="B13" s="22" t="s">
        <v>7</v>
      </c>
      <c r="C13" s="30" t="s">
        <v>51</v>
      </c>
      <c r="D13" s="33"/>
      <c r="E13" s="37"/>
      <c r="F13" s="10"/>
      <c r="G13" s="38"/>
      <c r="H13" s="39"/>
      <c r="I13" s="40"/>
      <c r="J13" s="41">
        <f>E13*'Valores de Referencia'!$B$6</f>
        <v>0</v>
      </c>
      <c r="K13" s="16">
        <f>F13*'Valores de Referencia'!$B$7</f>
        <v>0</v>
      </c>
      <c r="L13" s="15">
        <f>G13*'Valores de Referencia'!$B$8</f>
        <v>0</v>
      </c>
      <c r="M13" s="41">
        <f>(H13*('Valores de Referencia'!$B$2+'Valores de Referencia'!$B$4+'Valores de Referencia'!$B$5)/1000) *1000</f>
        <v>0</v>
      </c>
      <c r="N13" s="15">
        <f t="shared" si="0"/>
        <v>0</v>
      </c>
    </row>
    <row r="14" spans="1:14" x14ac:dyDescent="0.25">
      <c r="A14" s="25" t="s">
        <v>28</v>
      </c>
      <c r="B14" s="26" t="s">
        <v>18</v>
      </c>
      <c r="C14" s="30"/>
      <c r="D14" s="33">
        <v>1</v>
      </c>
      <c r="E14" s="37">
        <v>1</v>
      </c>
      <c r="F14" s="10"/>
      <c r="G14" s="38">
        <v>1</v>
      </c>
      <c r="H14" s="39">
        <v>1</v>
      </c>
      <c r="I14" s="40"/>
      <c r="J14" s="41">
        <f>E14*'Valores de Referencia'!$B$6</f>
        <v>10000</v>
      </c>
      <c r="K14" s="16">
        <f>F14*'Valores de Referencia'!$B$7</f>
        <v>0</v>
      </c>
      <c r="L14" s="15">
        <f>G14*'Valores de Referencia'!$B$8</f>
        <v>15000</v>
      </c>
      <c r="M14" s="41">
        <f>(H14*('Valores de Referencia'!$B$2+'Valores de Referencia'!$B$4+'Valores de Referencia'!$B$5)/1000) *1000</f>
        <v>30000</v>
      </c>
      <c r="N14" s="15">
        <f t="shared" si="0"/>
        <v>55000</v>
      </c>
    </row>
    <row r="15" spans="1:14" x14ac:dyDescent="0.25">
      <c r="A15" s="25" t="s">
        <v>29</v>
      </c>
      <c r="B15" s="26" t="s">
        <v>11</v>
      </c>
      <c r="C15" s="30"/>
      <c r="D15" s="33">
        <v>1</v>
      </c>
      <c r="E15" s="37">
        <v>1</v>
      </c>
      <c r="F15" s="10"/>
      <c r="G15" s="38">
        <v>1</v>
      </c>
      <c r="H15" s="39">
        <v>1</v>
      </c>
      <c r="I15" s="40"/>
      <c r="J15" s="41">
        <f>E15*'Valores de Referencia'!$B$6</f>
        <v>10000</v>
      </c>
      <c r="K15" s="16">
        <f>F15*'Valores de Referencia'!$B$7</f>
        <v>0</v>
      </c>
      <c r="L15" s="15">
        <f>G15*'Valores de Referencia'!$B$8</f>
        <v>15000</v>
      </c>
      <c r="M15" s="41">
        <f>(H15*('Valores de Referencia'!$B$2+'Valores de Referencia'!$B$4+'Valores de Referencia'!$B$5)/1000) *1000</f>
        <v>30000</v>
      </c>
      <c r="N15" s="15">
        <f t="shared" si="0"/>
        <v>55000</v>
      </c>
    </row>
    <row r="16" spans="1:14" x14ac:dyDescent="0.25">
      <c r="A16" s="25" t="s">
        <v>30</v>
      </c>
      <c r="B16" s="26" t="s">
        <v>9</v>
      </c>
      <c r="C16" s="30"/>
      <c r="D16" s="33">
        <v>1</v>
      </c>
      <c r="E16" s="37">
        <v>1</v>
      </c>
      <c r="F16" s="10"/>
      <c r="G16" s="38">
        <v>1</v>
      </c>
      <c r="H16" s="39">
        <v>1</v>
      </c>
      <c r="I16" s="40"/>
      <c r="J16" s="41">
        <f>E16*'Valores de Referencia'!$B$6</f>
        <v>10000</v>
      </c>
      <c r="K16" s="16">
        <f>F16*'Valores de Referencia'!$B$7</f>
        <v>0</v>
      </c>
      <c r="L16" s="15">
        <f>G16*'Valores de Referencia'!$B$8</f>
        <v>15000</v>
      </c>
      <c r="M16" s="41">
        <f>(H16*('Valores de Referencia'!$B$2+'Valores de Referencia'!$B$4+'Valores de Referencia'!$B$5)/1000) *1000</f>
        <v>30000</v>
      </c>
      <c r="N16" s="15">
        <f t="shared" si="0"/>
        <v>55000</v>
      </c>
    </row>
    <row r="17" spans="1:14" ht="12" thickBot="1" x14ac:dyDescent="0.3">
      <c r="A17" s="92" t="s">
        <v>31</v>
      </c>
      <c r="B17" s="93" t="s">
        <v>12</v>
      </c>
      <c r="C17" s="66"/>
      <c r="D17" s="67"/>
      <c r="E17" s="68"/>
      <c r="F17" s="69"/>
      <c r="G17" s="70"/>
      <c r="H17" s="71"/>
      <c r="I17" s="72"/>
      <c r="J17" s="73">
        <f>E17*'Valores de Referencia'!$B$6</f>
        <v>0</v>
      </c>
      <c r="K17" s="74">
        <f>F17*'Valores de Referencia'!$B$7</f>
        <v>0</v>
      </c>
      <c r="L17" s="75">
        <f>G17*'Valores de Referencia'!$B$8</f>
        <v>0</v>
      </c>
      <c r="M17" s="73">
        <f>(H17*('Valores de Referencia'!$B$2+'Valores de Referencia'!$B$4+'Valores de Referencia'!$B$5)/1000) *1000</f>
        <v>0</v>
      </c>
      <c r="N17" s="75">
        <f t="shared" si="0"/>
        <v>0</v>
      </c>
    </row>
    <row r="18" spans="1:14" ht="15.75" customHeight="1" thickBot="1" x14ac:dyDescent="0.3">
      <c r="A18" s="76" t="s">
        <v>48</v>
      </c>
      <c r="B18" s="77"/>
      <c r="C18" s="77"/>
      <c r="D18" s="77"/>
      <c r="E18" s="77"/>
      <c r="F18" s="77"/>
      <c r="G18" s="77"/>
      <c r="H18" s="77"/>
      <c r="I18" s="85"/>
      <c r="J18" s="78">
        <f>SUM(J3:J17)</f>
        <v>100000</v>
      </c>
      <c r="K18" s="79">
        <f>SUM(K3:K17)</f>
        <v>80000</v>
      </c>
      <c r="L18" s="80">
        <f>SUM(L3:L17)</f>
        <v>180000</v>
      </c>
      <c r="M18" s="90">
        <f>SUM(M3:M17)</f>
        <v>360000</v>
      </c>
      <c r="N18" s="81">
        <f>SUM(N3:N17)</f>
        <v>720000</v>
      </c>
    </row>
    <row r="19" spans="1:14" ht="15.75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6"/>
      <c r="J19" s="87">
        <f>SUM(J18:L18)</f>
        <v>360000</v>
      </c>
      <c r="K19" s="88"/>
      <c r="L19" s="89"/>
      <c r="M19" s="91">
        <f>M18</f>
        <v>360000</v>
      </c>
      <c r="N19" s="84"/>
    </row>
  </sheetData>
  <mergeCells count="12">
    <mergeCell ref="H1:I1"/>
    <mergeCell ref="J1:L1"/>
    <mergeCell ref="N1:N2"/>
    <mergeCell ref="A2:B2"/>
    <mergeCell ref="J19:L19"/>
    <mergeCell ref="N18:N19"/>
    <mergeCell ref="A18:I19"/>
    <mergeCell ref="A7:B7"/>
    <mergeCell ref="C8:C11"/>
    <mergeCell ref="C13:C17"/>
    <mergeCell ref="A1:B1"/>
    <mergeCell ref="E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90" zoomScaleNormal="90" workbookViewId="0">
      <selection activeCell="A2" sqref="A2:B2"/>
    </sheetView>
  </sheetViews>
  <sheetFormatPr baseColWidth="10" defaultColWidth="13.5703125" defaultRowHeight="15" x14ac:dyDescent="0.25"/>
  <cols>
    <col min="1" max="1" width="14.140625" style="55" customWidth="1"/>
    <col min="2" max="2" width="18.7109375" style="55" bestFit="1" customWidth="1"/>
    <col min="3" max="4" width="10.7109375" style="49" customWidth="1"/>
    <col min="5" max="5" width="11.7109375" style="49" customWidth="1"/>
    <col min="6" max="6" width="10.7109375" style="49" customWidth="1"/>
    <col min="7" max="7" width="11.5703125" style="49" customWidth="1"/>
    <col min="8" max="14" width="10.7109375" style="49" customWidth="1"/>
    <col min="15" max="16" width="25.7109375" style="49" customWidth="1"/>
    <col min="17" max="16384" width="13.5703125" style="49"/>
  </cols>
  <sheetData>
    <row r="1" spans="1:17" ht="15.75" thickBot="1" x14ac:dyDescent="0.3">
      <c r="A1" s="17" t="s">
        <v>34</v>
      </c>
      <c r="B1" s="18"/>
      <c r="C1" s="42" t="s">
        <v>0</v>
      </c>
      <c r="D1" s="98" t="s">
        <v>1</v>
      </c>
      <c r="E1" s="98" t="s">
        <v>20</v>
      </c>
      <c r="F1" s="99" t="s">
        <v>20</v>
      </c>
      <c r="G1" s="17" t="s">
        <v>2</v>
      </c>
      <c r="H1" s="34"/>
      <c r="I1" s="18"/>
      <c r="J1" s="17" t="s">
        <v>21</v>
      </c>
      <c r="K1" s="18"/>
      <c r="L1" s="100" t="s">
        <v>37</v>
      </c>
      <c r="M1" s="101"/>
      <c r="N1" s="102"/>
      <c r="O1" s="17" t="s">
        <v>45</v>
      </c>
      <c r="P1" s="18"/>
      <c r="Q1" s="96" t="s">
        <v>48</v>
      </c>
    </row>
    <row r="2" spans="1:17" ht="56.25" x14ac:dyDescent="0.25">
      <c r="A2" s="19" t="s">
        <v>14</v>
      </c>
      <c r="B2" s="20"/>
      <c r="C2" s="35" t="s">
        <v>1</v>
      </c>
      <c r="D2" s="103" t="s">
        <v>3</v>
      </c>
      <c r="E2" s="103" t="s">
        <v>44</v>
      </c>
      <c r="F2" s="36" t="s">
        <v>19</v>
      </c>
      <c r="G2" s="35" t="s">
        <v>47</v>
      </c>
      <c r="H2" s="13" t="s">
        <v>35</v>
      </c>
      <c r="I2" s="36" t="s">
        <v>36</v>
      </c>
      <c r="J2" s="35" t="s">
        <v>22</v>
      </c>
      <c r="K2" s="104" t="s">
        <v>23</v>
      </c>
      <c r="L2" s="42" t="s">
        <v>47</v>
      </c>
      <c r="M2" s="98" t="s">
        <v>35</v>
      </c>
      <c r="N2" s="99" t="s">
        <v>36</v>
      </c>
      <c r="O2" s="36" t="s">
        <v>57</v>
      </c>
      <c r="P2" s="36" t="s">
        <v>56</v>
      </c>
      <c r="Q2" s="97"/>
    </row>
    <row r="3" spans="1:17" x14ac:dyDescent="0.25">
      <c r="A3" s="21" t="s">
        <v>32</v>
      </c>
      <c r="B3" s="22" t="s">
        <v>4</v>
      </c>
      <c r="C3" s="46">
        <v>8</v>
      </c>
      <c r="D3" s="7">
        <v>5</v>
      </c>
      <c r="E3" s="45">
        <f>ROUNDUP(C3/D3,0)</f>
        <v>2</v>
      </c>
      <c r="F3" s="47">
        <f>ROUNDUP((C3/(D3*E3)),0)</f>
        <v>1</v>
      </c>
      <c r="G3" s="37"/>
      <c r="H3" s="10"/>
      <c r="I3" s="38">
        <v>2</v>
      </c>
      <c r="J3" s="39"/>
      <c r="K3" s="48">
        <v>2</v>
      </c>
      <c r="L3" s="50">
        <f>G3*'Valores de Referencia'!$B$6</f>
        <v>0</v>
      </c>
      <c r="M3" s="51">
        <f>H3*'Valores de Referencia'!$B$7</f>
        <v>0</v>
      </c>
      <c r="N3" s="52">
        <f>I3*'Valores de Referencia'!$B$8</f>
        <v>30000</v>
      </c>
      <c r="O3" s="53">
        <f>(J3*('Valores de Referencia'!$B$2+'Valores de Referencia'!$B$4+'Valores de Referencia'!$B$5)/1000) *1000</f>
        <v>0</v>
      </c>
      <c r="P3" s="53">
        <f>(K3*('Valores de Referencia'!$B$2+'Valores de Referencia'!$B$3+'Valores de Referencia'!$B$4+'Valores de Referencia'!$B$5)/1000) *1000</f>
        <v>90000</v>
      </c>
      <c r="Q3" s="54">
        <f>SUM(L3:P3)</f>
        <v>120000</v>
      </c>
    </row>
    <row r="4" spans="1:17" x14ac:dyDescent="0.25">
      <c r="A4" s="21" t="s">
        <v>33</v>
      </c>
      <c r="B4" s="22" t="s">
        <v>15</v>
      </c>
      <c r="C4" s="46">
        <v>14</v>
      </c>
      <c r="D4" s="7">
        <v>5</v>
      </c>
      <c r="E4" s="45">
        <v>3</v>
      </c>
      <c r="F4" s="47">
        <f>ROUNDUP((C4/(D4*E4)),0)</f>
        <v>1</v>
      </c>
      <c r="G4" s="37"/>
      <c r="H4" s="10"/>
      <c r="I4" s="38">
        <v>3</v>
      </c>
      <c r="J4" s="39"/>
      <c r="K4" s="48">
        <v>3</v>
      </c>
      <c r="L4" s="50">
        <f>G4*'Valores de Referencia'!$B$6</f>
        <v>0</v>
      </c>
      <c r="M4" s="51">
        <f>H4*'Valores de Referencia'!$B$7</f>
        <v>0</v>
      </c>
      <c r="N4" s="52">
        <f>I4*'Valores de Referencia'!$B$8</f>
        <v>45000</v>
      </c>
      <c r="O4" s="53">
        <f>(J4*('Valores de Referencia'!$B$2+'Valores de Referencia'!$B$4+'Valores de Referencia'!$B$5)/1000) *1000</f>
        <v>0</v>
      </c>
      <c r="P4" s="53">
        <f>(K4*('Valores de Referencia'!$B$2+'Valores de Referencia'!$B$3+'Valores de Referencia'!$B$4+'Valores de Referencia'!$B$5)/1000) *1000</f>
        <v>135000</v>
      </c>
      <c r="Q4" s="54">
        <f t="shared" ref="Q4:Q17" si="0">SUM(L4:P4)</f>
        <v>180000</v>
      </c>
    </row>
    <row r="5" spans="1:17" x14ac:dyDescent="0.25">
      <c r="A5" s="21"/>
      <c r="B5" s="22" t="s">
        <v>5</v>
      </c>
      <c r="C5" s="46">
        <v>32</v>
      </c>
      <c r="D5" s="7">
        <v>5</v>
      </c>
      <c r="E5" s="45">
        <v>3</v>
      </c>
      <c r="F5" s="47">
        <f>ROUNDUP((C5/(D5*E5)),0)</f>
        <v>3</v>
      </c>
      <c r="G5" s="37"/>
      <c r="H5" s="10">
        <v>3</v>
      </c>
      <c r="I5" s="38"/>
      <c r="J5" s="39"/>
      <c r="K5" s="48">
        <v>9</v>
      </c>
      <c r="L5" s="50">
        <f>G5*'Valores de Referencia'!$B$6</f>
        <v>0</v>
      </c>
      <c r="M5" s="51">
        <f>H5*'Valores de Referencia'!$B$7</f>
        <v>60000</v>
      </c>
      <c r="N5" s="52">
        <f>I5*'Valores de Referencia'!$B$8</f>
        <v>0</v>
      </c>
      <c r="O5" s="53">
        <f>(J5*('Valores de Referencia'!$B$2+'Valores de Referencia'!$B$4+'Valores de Referencia'!$B$5)/1000) *1000</f>
        <v>0</v>
      </c>
      <c r="P5" s="53">
        <f>(K5*('Valores de Referencia'!$B$2+'Valores de Referencia'!$B$3+'Valores de Referencia'!$B$4+'Valores de Referencia'!$B$5)/1000) *1000</f>
        <v>405000</v>
      </c>
      <c r="Q5" s="54">
        <f t="shared" si="0"/>
        <v>465000</v>
      </c>
    </row>
    <row r="6" spans="1:17" x14ac:dyDescent="0.25">
      <c r="A6" s="21"/>
      <c r="B6" s="22"/>
      <c r="C6" s="46"/>
      <c r="D6" s="7"/>
      <c r="E6" s="45"/>
      <c r="F6" s="47"/>
      <c r="G6" s="37"/>
      <c r="H6" s="10"/>
      <c r="I6" s="38"/>
      <c r="J6" s="39"/>
      <c r="K6" s="48"/>
      <c r="L6" s="50">
        <f>G6*'Valores de Referencia'!$B$6</f>
        <v>0</v>
      </c>
      <c r="M6" s="51">
        <f>H6*'Valores de Referencia'!$B$7</f>
        <v>0</v>
      </c>
      <c r="N6" s="52">
        <f>I6*'Valores de Referencia'!$B$8</f>
        <v>0</v>
      </c>
      <c r="O6" s="53">
        <f>(J6*('Valores de Referencia'!$B$2+'Valores de Referencia'!$B$4+'Valores de Referencia'!$B$5)/1000) *1000</f>
        <v>0</v>
      </c>
      <c r="P6" s="53">
        <f>(K6*('Valores de Referencia'!$B$2+'Valores de Referencia'!$B$3+'Valores de Referencia'!$B$4+'Valores de Referencia'!$B$5)/1000) *1000</f>
        <v>0</v>
      </c>
      <c r="Q6" s="54">
        <f t="shared" si="0"/>
        <v>0</v>
      </c>
    </row>
    <row r="7" spans="1:17" x14ac:dyDescent="0.25">
      <c r="A7" s="23" t="s">
        <v>13</v>
      </c>
      <c r="B7" s="24"/>
      <c r="C7" s="46"/>
      <c r="D7" s="7">
        <v>5</v>
      </c>
      <c r="E7" s="45"/>
      <c r="F7" s="47"/>
      <c r="G7" s="37"/>
      <c r="H7" s="10"/>
      <c r="I7" s="38"/>
      <c r="J7" s="39"/>
      <c r="K7" s="48"/>
      <c r="L7" s="50">
        <f>G7*'Valores de Referencia'!$B$6</f>
        <v>0</v>
      </c>
      <c r="M7" s="51">
        <f>H7*'Valores de Referencia'!$B$7</f>
        <v>0</v>
      </c>
      <c r="N7" s="52">
        <f>I7*'Valores de Referencia'!$B$8</f>
        <v>0</v>
      </c>
      <c r="O7" s="53">
        <f>(J7*('Valores de Referencia'!$B$2+'Valores de Referencia'!$B$4+'Valores de Referencia'!$B$5)/1000) *1000</f>
        <v>0</v>
      </c>
      <c r="P7" s="53">
        <f>(K7*('Valores de Referencia'!$B$2+'Valores de Referencia'!$B$3+'Valores de Referencia'!$B$4+'Valores de Referencia'!$B$5)/1000) *1000</f>
        <v>0</v>
      </c>
      <c r="Q7" s="54">
        <f t="shared" si="0"/>
        <v>0</v>
      </c>
    </row>
    <row r="8" spans="1:17" x14ac:dyDescent="0.25">
      <c r="A8" s="21" t="s">
        <v>25</v>
      </c>
      <c r="B8" s="22" t="s">
        <v>16</v>
      </c>
      <c r="C8" s="46">
        <v>39.28226981954132</v>
      </c>
      <c r="D8" s="7">
        <v>5</v>
      </c>
      <c r="E8" s="45">
        <v>3</v>
      </c>
      <c r="F8" s="47">
        <v>3</v>
      </c>
      <c r="G8" s="37">
        <f>E8*F8</f>
        <v>9</v>
      </c>
      <c r="H8" s="10"/>
      <c r="I8" s="38"/>
      <c r="J8" s="39">
        <v>9</v>
      </c>
      <c r="K8" s="48"/>
      <c r="L8" s="50">
        <f>G8*'Valores de Referencia'!$B$6</f>
        <v>90000</v>
      </c>
      <c r="M8" s="51">
        <f>H8*'Valores de Referencia'!$B$7</f>
        <v>0</v>
      </c>
      <c r="N8" s="52">
        <f>I8*'Valores de Referencia'!$B$8</f>
        <v>0</v>
      </c>
      <c r="O8" s="53">
        <f>(J8*('Valores de Referencia'!$B$2+'Valores de Referencia'!$B$4+'Valores de Referencia'!$B$5)/1000) *1000</f>
        <v>270000</v>
      </c>
      <c r="P8" s="53">
        <f>(K8*('Valores de Referencia'!$B$2+'Valores de Referencia'!$B$3+'Valores de Referencia'!$B$4+'Valores de Referencia'!$B$5)/1000) *1000</f>
        <v>0</v>
      </c>
      <c r="Q8" s="54">
        <f t="shared" si="0"/>
        <v>360000</v>
      </c>
    </row>
    <row r="9" spans="1:17" x14ac:dyDescent="0.25">
      <c r="A9" s="21" t="s">
        <v>26</v>
      </c>
      <c r="B9" s="22" t="s">
        <v>8</v>
      </c>
      <c r="C9" s="46">
        <v>19.700800191766831</v>
      </c>
      <c r="D9" s="7">
        <v>5</v>
      </c>
      <c r="E9" s="45">
        <v>3</v>
      </c>
      <c r="F9" s="47">
        <v>2</v>
      </c>
      <c r="G9" s="37">
        <v>6</v>
      </c>
      <c r="H9" s="10"/>
      <c r="I9" s="38">
        <v>6</v>
      </c>
      <c r="J9" s="39">
        <v>6</v>
      </c>
      <c r="K9" s="48"/>
      <c r="L9" s="50">
        <f>G9*'Valores de Referencia'!$B$6</f>
        <v>60000</v>
      </c>
      <c r="M9" s="51">
        <f>H9*'Valores de Referencia'!$B$7</f>
        <v>0</v>
      </c>
      <c r="N9" s="52">
        <f>I9*'Valores de Referencia'!$B$8</f>
        <v>90000</v>
      </c>
      <c r="O9" s="53">
        <f>(J9*('Valores de Referencia'!$B$2+'Valores de Referencia'!$B$4+'Valores de Referencia'!$B$5)/1000) *1000</f>
        <v>180000</v>
      </c>
      <c r="P9" s="53">
        <f>(K9*('Valores de Referencia'!$B$2+'Valores de Referencia'!$B$3+'Valores de Referencia'!$B$4+'Valores de Referencia'!$B$5)/1000) *1000</f>
        <v>0</v>
      </c>
      <c r="Q9" s="54">
        <f t="shared" si="0"/>
        <v>330000</v>
      </c>
    </row>
    <row r="10" spans="1:17" x14ac:dyDescent="0.25">
      <c r="A10" s="25" t="s">
        <v>27</v>
      </c>
      <c r="B10" s="22" t="s">
        <v>10</v>
      </c>
      <c r="C10" s="46">
        <v>36.207712478108661</v>
      </c>
      <c r="D10" s="7">
        <v>5</v>
      </c>
      <c r="E10" s="45">
        <v>3</v>
      </c>
      <c r="F10" s="47">
        <v>3</v>
      </c>
      <c r="G10" s="37">
        <v>9</v>
      </c>
      <c r="H10" s="10"/>
      <c r="I10" s="38">
        <v>9</v>
      </c>
      <c r="J10" s="39">
        <v>9</v>
      </c>
      <c r="K10" s="48"/>
      <c r="L10" s="50">
        <f>G10*'Valores de Referencia'!$B$6</f>
        <v>90000</v>
      </c>
      <c r="M10" s="51">
        <f>H10*'Valores de Referencia'!$B$7</f>
        <v>0</v>
      </c>
      <c r="N10" s="52">
        <f>I10*'Valores de Referencia'!$B$8</f>
        <v>135000</v>
      </c>
      <c r="O10" s="53">
        <f>(J10*('Valores de Referencia'!$B$2+'Valores de Referencia'!$B$4+'Valores de Referencia'!$B$5)/1000) *1000</f>
        <v>270000</v>
      </c>
      <c r="P10" s="53">
        <f>(K10*('Valores de Referencia'!$B$2+'Valores de Referencia'!$B$3+'Valores de Referencia'!$B$4+'Valores de Referencia'!$B$5)/1000) *1000</f>
        <v>0</v>
      </c>
      <c r="Q10" s="54">
        <f t="shared" si="0"/>
        <v>495000</v>
      </c>
    </row>
    <row r="11" spans="1:17" x14ac:dyDescent="0.25">
      <c r="A11" s="25" t="s">
        <v>28</v>
      </c>
      <c r="B11" s="22" t="s">
        <v>17</v>
      </c>
      <c r="C11" s="46">
        <v>14</v>
      </c>
      <c r="D11" s="7">
        <v>5</v>
      </c>
      <c r="E11" s="45">
        <v>3</v>
      </c>
      <c r="F11" s="47">
        <v>1</v>
      </c>
      <c r="G11" s="37">
        <v>3</v>
      </c>
      <c r="H11" s="10"/>
      <c r="I11" s="38">
        <v>3</v>
      </c>
      <c r="J11" s="39">
        <v>3</v>
      </c>
      <c r="K11" s="48"/>
      <c r="L11" s="50">
        <f>G11*'Valores de Referencia'!$B$6</f>
        <v>30000</v>
      </c>
      <c r="M11" s="51">
        <f>H11*'Valores de Referencia'!$B$7</f>
        <v>0</v>
      </c>
      <c r="N11" s="52">
        <f>I11*'Valores de Referencia'!$B$8</f>
        <v>45000</v>
      </c>
      <c r="O11" s="53">
        <f>(J11*('Valores de Referencia'!$B$2+'Valores de Referencia'!$B$4+'Valores de Referencia'!$B$5)/1000) *1000</f>
        <v>90000</v>
      </c>
      <c r="P11" s="53">
        <f>(K11*('Valores de Referencia'!$B$2+'Valores de Referencia'!$B$3+'Valores de Referencia'!$B$4+'Valores de Referencia'!$B$5)/1000) *1000</f>
        <v>0</v>
      </c>
      <c r="Q11" s="54">
        <f t="shared" si="0"/>
        <v>165000</v>
      </c>
    </row>
    <row r="12" spans="1:17" x14ac:dyDescent="0.25">
      <c r="A12" s="25" t="s">
        <v>24</v>
      </c>
      <c r="B12" s="22" t="s">
        <v>6</v>
      </c>
      <c r="C12" s="46">
        <v>10.38083261204574</v>
      </c>
      <c r="D12" s="7">
        <v>5</v>
      </c>
      <c r="E12" s="45">
        <v>3</v>
      </c>
      <c r="F12" s="47">
        <v>1</v>
      </c>
      <c r="G12" s="37">
        <v>3</v>
      </c>
      <c r="H12" s="10"/>
      <c r="I12" s="38">
        <v>3</v>
      </c>
      <c r="J12" s="39">
        <v>3</v>
      </c>
      <c r="K12" s="48"/>
      <c r="L12" s="50">
        <f>G12*'Valores de Referencia'!$B$6</f>
        <v>30000</v>
      </c>
      <c r="M12" s="51">
        <f>H12*'Valores de Referencia'!$B$7</f>
        <v>0</v>
      </c>
      <c r="N12" s="52">
        <f>I12*'Valores de Referencia'!$B$8</f>
        <v>45000</v>
      </c>
      <c r="O12" s="53">
        <f>(J12*('Valores de Referencia'!$B$2+'Valores de Referencia'!$B$4+'Valores de Referencia'!$B$5)/1000) *1000</f>
        <v>90000</v>
      </c>
      <c r="P12" s="53">
        <f>(K12*('Valores de Referencia'!$B$2+'Valores de Referencia'!$B$3+'Valores de Referencia'!$B$4+'Valores de Referencia'!$B$5)/1000) *1000</f>
        <v>0</v>
      </c>
      <c r="Q12" s="54">
        <f t="shared" si="0"/>
        <v>165000</v>
      </c>
    </row>
    <row r="13" spans="1:17" x14ac:dyDescent="0.25">
      <c r="A13" s="25" t="s">
        <v>26</v>
      </c>
      <c r="B13" s="22" t="s">
        <v>7</v>
      </c>
      <c r="C13" s="46">
        <v>6.5356244590343051</v>
      </c>
      <c r="D13" s="7">
        <v>5</v>
      </c>
      <c r="E13" s="45">
        <f t="shared" ref="E13:E17" si="1">ROUNDUP(C13/D13,0)</f>
        <v>2</v>
      </c>
      <c r="F13" s="47">
        <v>1</v>
      </c>
      <c r="G13" s="37">
        <v>2</v>
      </c>
      <c r="H13" s="10"/>
      <c r="I13" s="38">
        <v>2</v>
      </c>
      <c r="J13" s="39">
        <v>2</v>
      </c>
      <c r="K13" s="48"/>
      <c r="L13" s="50">
        <f>G13*'Valores de Referencia'!$B$6</f>
        <v>20000</v>
      </c>
      <c r="M13" s="51">
        <f>H13*'Valores de Referencia'!$B$7</f>
        <v>0</v>
      </c>
      <c r="N13" s="52">
        <f>I13*'Valores de Referencia'!$B$8</f>
        <v>30000</v>
      </c>
      <c r="O13" s="53">
        <f>(J13*('Valores de Referencia'!$B$2+'Valores de Referencia'!$B$4+'Valores de Referencia'!$B$5)/1000) *1000</f>
        <v>60000</v>
      </c>
      <c r="P13" s="53">
        <f>(K13*('Valores de Referencia'!$B$2+'Valores de Referencia'!$B$3+'Valores de Referencia'!$B$4+'Valores de Referencia'!$B$5)/1000) *1000</f>
        <v>0</v>
      </c>
      <c r="Q13" s="54">
        <f t="shared" si="0"/>
        <v>110000</v>
      </c>
    </row>
    <row r="14" spans="1:17" x14ac:dyDescent="0.25">
      <c r="A14" s="25" t="s">
        <v>28</v>
      </c>
      <c r="B14" s="26" t="s">
        <v>18</v>
      </c>
      <c r="C14" s="46">
        <v>10.38083261204574</v>
      </c>
      <c r="D14" s="7">
        <v>5</v>
      </c>
      <c r="E14" s="45">
        <v>3</v>
      </c>
      <c r="F14" s="47">
        <v>2</v>
      </c>
      <c r="G14" s="37">
        <v>6</v>
      </c>
      <c r="H14" s="10"/>
      <c r="I14" s="38">
        <v>6</v>
      </c>
      <c r="J14" s="39">
        <v>4</v>
      </c>
      <c r="K14" s="48"/>
      <c r="L14" s="50">
        <f>G14*'Valores de Referencia'!$B$6</f>
        <v>60000</v>
      </c>
      <c r="M14" s="51">
        <f>H14*'Valores de Referencia'!$B$7</f>
        <v>0</v>
      </c>
      <c r="N14" s="52">
        <f>I14*'Valores de Referencia'!$B$8</f>
        <v>90000</v>
      </c>
      <c r="O14" s="53">
        <f>(J14*('Valores de Referencia'!$B$2+'Valores de Referencia'!$B$4+'Valores de Referencia'!$B$5)/1000) *1000</f>
        <v>120000</v>
      </c>
      <c r="P14" s="53">
        <f>(K14*('Valores de Referencia'!$B$2+'Valores de Referencia'!$B$3+'Valores de Referencia'!$B$4+'Valores de Referencia'!$B$5)/1000) *1000</f>
        <v>0</v>
      </c>
      <c r="Q14" s="54">
        <f t="shared" si="0"/>
        <v>270000</v>
      </c>
    </row>
    <row r="15" spans="1:17" x14ac:dyDescent="0.25">
      <c r="A15" s="25" t="s">
        <v>29</v>
      </c>
      <c r="B15" s="26" t="s">
        <v>11</v>
      </c>
      <c r="C15" s="46">
        <v>38.98873049005293</v>
      </c>
      <c r="D15" s="7">
        <v>5</v>
      </c>
      <c r="E15" s="45">
        <v>3</v>
      </c>
      <c r="F15" s="47">
        <v>3</v>
      </c>
      <c r="G15" s="37">
        <v>9</v>
      </c>
      <c r="H15" s="10"/>
      <c r="I15" s="38">
        <v>9</v>
      </c>
      <c r="J15" s="39">
        <v>9</v>
      </c>
      <c r="K15" s="48"/>
      <c r="L15" s="50">
        <f>G15*'Valores de Referencia'!$B$6</f>
        <v>90000</v>
      </c>
      <c r="M15" s="51">
        <f>H15*'Valores de Referencia'!$B$7</f>
        <v>0</v>
      </c>
      <c r="N15" s="52">
        <f>I15*'Valores de Referencia'!$B$8</f>
        <v>135000</v>
      </c>
      <c r="O15" s="53">
        <f>(J15*('Valores de Referencia'!$B$2+'Valores de Referencia'!$B$4+'Valores de Referencia'!$B$5)/1000) *1000</f>
        <v>270000</v>
      </c>
      <c r="P15" s="53">
        <f>(K15*('Valores de Referencia'!$B$2+'Valores de Referencia'!$B$3+'Valores de Referencia'!$B$4+'Valores de Referencia'!$B$5)/1000) *1000</f>
        <v>0</v>
      </c>
      <c r="Q15" s="54">
        <f t="shared" si="0"/>
        <v>495000</v>
      </c>
    </row>
    <row r="16" spans="1:17" x14ac:dyDescent="0.25">
      <c r="A16" s="25" t="s">
        <v>30</v>
      </c>
      <c r="B16" s="26" t="s">
        <v>9</v>
      </c>
      <c r="C16" s="46">
        <v>26</v>
      </c>
      <c r="D16" s="7">
        <v>5</v>
      </c>
      <c r="E16" s="45">
        <v>3</v>
      </c>
      <c r="F16" s="47">
        <v>2</v>
      </c>
      <c r="G16" s="37">
        <v>6</v>
      </c>
      <c r="H16" s="10"/>
      <c r="I16" s="38">
        <v>6</v>
      </c>
      <c r="J16" s="39">
        <v>6</v>
      </c>
      <c r="K16" s="48"/>
      <c r="L16" s="50">
        <f>G16*'Valores de Referencia'!$B$6</f>
        <v>60000</v>
      </c>
      <c r="M16" s="51">
        <f>H16*'Valores de Referencia'!$B$7</f>
        <v>0</v>
      </c>
      <c r="N16" s="52">
        <f>I16*'Valores de Referencia'!$B$8</f>
        <v>90000</v>
      </c>
      <c r="O16" s="53">
        <f>(J16*('Valores de Referencia'!$B$2+'Valores de Referencia'!$B$4+'Valores de Referencia'!$B$5)/1000) *1000</f>
        <v>180000</v>
      </c>
      <c r="P16" s="53">
        <f>(K16*('Valores de Referencia'!$B$2+'Valores de Referencia'!$B$3+'Valores de Referencia'!$B$4+'Valores de Referencia'!$B$5)/1000) *1000</f>
        <v>0</v>
      </c>
      <c r="Q16" s="54">
        <f t="shared" si="0"/>
        <v>330000</v>
      </c>
    </row>
    <row r="17" spans="1:19" ht="15.75" thickBot="1" x14ac:dyDescent="0.3">
      <c r="A17" s="92" t="s">
        <v>31</v>
      </c>
      <c r="B17" s="93" t="s">
        <v>12</v>
      </c>
      <c r="C17" s="105">
        <v>7</v>
      </c>
      <c r="D17" s="106">
        <v>5</v>
      </c>
      <c r="E17" s="107">
        <f t="shared" si="1"/>
        <v>2</v>
      </c>
      <c r="F17" s="108">
        <v>1</v>
      </c>
      <c r="G17" s="68">
        <v>2</v>
      </c>
      <c r="H17" s="69"/>
      <c r="I17" s="70">
        <v>2</v>
      </c>
      <c r="J17" s="71">
        <v>2</v>
      </c>
      <c r="K17" s="109"/>
      <c r="L17" s="110">
        <f>G17*'Valores de Referencia'!$B$6</f>
        <v>20000</v>
      </c>
      <c r="M17" s="111">
        <f>H17*'Valores de Referencia'!$B$7</f>
        <v>0</v>
      </c>
      <c r="N17" s="112">
        <f>I17*'Valores de Referencia'!$B$8</f>
        <v>30000</v>
      </c>
      <c r="O17" s="113">
        <f>(J17*('Valores de Referencia'!$B$2+'Valores de Referencia'!$B$4+'Valores de Referencia'!$B$5)/1000) *1000</f>
        <v>60000</v>
      </c>
      <c r="P17" s="113">
        <f>(K17*('Valores de Referencia'!$B$2+'Valores de Referencia'!$B$3+'Valores de Referencia'!$B$4+'Valores de Referencia'!$B$5)/1000) *1000</f>
        <v>0</v>
      </c>
      <c r="Q17" s="114">
        <f t="shared" si="0"/>
        <v>110000</v>
      </c>
    </row>
    <row r="18" spans="1:19" ht="15.75" thickBot="1" x14ac:dyDescent="0.3">
      <c r="A18" s="76" t="s">
        <v>48</v>
      </c>
      <c r="B18" s="77"/>
      <c r="C18" s="77"/>
      <c r="D18" s="77"/>
      <c r="E18" s="77"/>
      <c r="F18" s="77"/>
      <c r="G18" s="77"/>
      <c r="H18" s="77"/>
      <c r="I18" s="77"/>
      <c r="J18" s="77"/>
      <c r="K18" s="85"/>
      <c r="L18" s="115">
        <f>SUM(L3:L17)</f>
        <v>550000</v>
      </c>
      <c r="M18" s="116">
        <f>SUM(M3:M17)</f>
        <v>60000</v>
      </c>
      <c r="N18" s="117">
        <f>SUM(N3:N17)</f>
        <v>765000</v>
      </c>
      <c r="O18" s="118">
        <f>SUM(O3:O17)</f>
        <v>1590000</v>
      </c>
      <c r="P18" s="122">
        <f>SUM(P3:P17)</f>
        <v>630000</v>
      </c>
      <c r="Q18" s="123">
        <f>SUM(L18:P18)</f>
        <v>3595000</v>
      </c>
      <c r="S18" s="95"/>
    </row>
    <row r="19" spans="1:19" ht="15.75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6"/>
      <c r="L19" s="119">
        <f>SUM(L18:N18)</f>
        <v>1375000</v>
      </c>
      <c r="M19" s="120"/>
      <c r="N19" s="121"/>
      <c r="O19" s="119">
        <f>SUM(O18:P18)</f>
        <v>2220000</v>
      </c>
      <c r="P19" s="120"/>
      <c r="Q19" s="124"/>
    </row>
  </sheetData>
  <mergeCells count="12">
    <mergeCell ref="L19:N19"/>
    <mergeCell ref="O19:P19"/>
    <mergeCell ref="Q18:Q19"/>
    <mergeCell ref="A1:B1"/>
    <mergeCell ref="A2:B2"/>
    <mergeCell ref="A7:B7"/>
    <mergeCell ref="A18:K19"/>
    <mergeCell ref="O1:P1"/>
    <mergeCell ref="Q1:Q2"/>
    <mergeCell ref="L1:N1"/>
    <mergeCell ref="G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90" zoomScaleNormal="90" workbookViewId="0">
      <selection activeCell="H20" sqref="H20"/>
    </sheetView>
  </sheetViews>
  <sheetFormatPr baseColWidth="10" defaultRowHeight="15" x14ac:dyDescent="0.25"/>
  <cols>
    <col min="1" max="1" width="35" customWidth="1"/>
    <col min="2" max="2" width="21.42578125" customWidth="1"/>
  </cols>
  <sheetData>
    <row r="1" spans="1:2" ht="15.75" thickBot="1" x14ac:dyDescent="0.3">
      <c r="A1" s="127" t="s">
        <v>40</v>
      </c>
      <c r="B1" s="128"/>
    </row>
    <row r="2" spans="1:2" x14ac:dyDescent="0.25">
      <c r="A2" s="125" t="s">
        <v>52</v>
      </c>
      <c r="B2" s="126">
        <v>12000</v>
      </c>
    </row>
    <row r="3" spans="1:2" x14ac:dyDescent="0.25">
      <c r="A3" s="2" t="s">
        <v>42</v>
      </c>
      <c r="B3" s="5">
        <v>15000</v>
      </c>
    </row>
    <row r="4" spans="1:2" x14ac:dyDescent="0.25">
      <c r="A4" s="2" t="s">
        <v>43</v>
      </c>
      <c r="B4" s="5">
        <v>15000</v>
      </c>
    </row>
    <row r="5" spans="1:2" x14ac:dyDescent="0.25">
      <c r="A5" s="2" t="s">
        <v>41</v>
      </c>
      <c r="B5" s="5">
        <v>3000</v>
      </c>
    </row>
    <row r="6" spans="1:2" ht="45" x14ac:dyDescent="0.25">
      <c r="A6" s="3" t="s">
        <v>46</v>
      </c>
      <c r="B6" s="5">
        <v>10000</v>
      </c>
    </row>
    <row r="7" spans="1:2" ht="30" x14ac:dyDescent="0.25">
      <c r="A7" s="3" t="s">
        <v>38</v>
      </c>
      <c r="B7" s="5">
        <v>20000</v>
      </c>
    </row>
    <row r="8" spans="1:2" ht="30.75" thickBot="1" x14ac:dyDescent="0.3">
      <c r="A8" s="4" t="s">
        <v>39</v>
      </c>
      <c r="B8" s="6">
        <v>15000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DEL PRESUPUESTO</vt:lpstr>
      <vt:lpstr>Presupuesto Rutas Supervisor</vt:lpstr>
      <vt:lpstr>Presupuesto Rutas Encuestadores</vt:lpstr>
      <vt:lpstr>Valores de Referencia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Chavez</dc:creator>
  <cp:lastModifiedBy>SolarteLópez</cp:lastModifiedBy>
  <cp:lastPrinted>2013-05-09T23:41:05Z</cp:lastPrinted>
  <dcterms:created xsi:type="dcterms:W3CDTF">2013-01-19T19:30:09Z</dcterms:created>
  <dcterms:modified xsi:type="dcterms:W3CDTF">2013-05-27T18:30:11Z</dcterms:modified>
</cp:coreProperties>
</file>